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66925"/>
  <mc:AlternateContent xmlns:mc="http://schemas.openxmlformats.org/markup-compatibility/2006">
    <mc:Choice Requires="x15">
      <x15ac:absPath xmlns:x15ac="http://schemas.microsoft.com/office/spreadsheetml/2010/11/ac" url="C:\Users\rdharmarajan\Desktop\Upload II\"/>
    </mc:Choice>
  </mc:AlternateContent>
  <xr:revisionPtr revIDLastSave="0" documentId="13_ncr:1_{B95C4B9D-DF11-4152-84BE-2B7B1CFEEEF9}" xr6:coauthVersionLast="31" xr6:coauthVersionMax="31" xr10:uidLastSave="{00000000-0000-0000-0000-000000000000}"/>
  <bookViews>
    <workbookView xWindow="0" yWindow="0" windowWidth="24000" windowHeight="9588" xr2:uid="{00000000-000D-0000-FFFF-FFFF00000000}"/>
  </bookViews>
  <sheets>
    <sheet name="Cost Summary" sheetId="5" r:id="rId1"/>
    <sheet name="Cost Analysis" sheetId="1" r:id="rId2"/>
  </sheets>
  <definedNames>
    <definedName name="_xlnm._FilterDatabase" localSheetId="1" hidden="1">'Cost Analysis'!$A$2:$K$2</definedName>
  </definedName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 i="1" l="1"/>
  <c r="F3" i="1"/>
  <c r="O4" i="1"/>
  <c r="O5" i="1"/>
  <c r="O6" i="1"/>
  <c r="O3" i="1"/>
  <c r="F8" i="1"/>
  <c r="J8" i="1"/>
  <c r="K8" i="1" s="1"/>
  <c r="P6" i="1" l="1"/>
  <c r="P3" i="1" l="1"/>
  <c r="P4" i="1"/>
  <c r="P5" i="1"/>
  <c r="J30" i="1" l="1"/>
  <c r="J29" i="1"/>
  <c r="J28" i="1"/>
  <c r="J27" i="1"/>
  <c r="J26" i="1"/>
  <c r="J25" i="1"/>
  <c r="J24" i="1"/>
  <c r="J23" i="1"/>
  <c r="J22" i="1"/>
  <c r="J21" i="1"/>
  <c r="J20" i="1"/>
  <c r="J19" i="1"/>
  <c r="J18" i="1"/>
  <c r="J17" i="1"/>
  <c r="J16" i="1"/>
  <c r="J15" i="1"/>
  <c r="J14" i="1"/>
  <c r="J13" i="1"/>
  <c r="J12" i="1"/>
  <c r="J11" i="1"/>
  <c r="J10" i="1"/>
  <c r="J9" i="1"/>
  <c r="J7" i="1"/>
  <c r="J6" i="1"/>
  <c r="J5" i="1"/>
  <c r="J4" i="1"/>
  <c r="J3" i="1"/>
  <c r="N13" i="1" l="1"/>
  <c r="N14" i="1"/>
  <c r="N15" i="1"/>
  <c r="N16" i="1"/>
  <c r="N17" i="1"/>
  <c r="F6" i="1" s="1"/>
  <c r="N18" i="1"/>
  <c r="N19" i="1"/>
  <c r="N20" i="1"/>
  <c r="N21" i="1"/>
  <c r="F5" i="1" s="1"/>
  <c r="N12" i="1"/>
  <c r="F7" i="1" l="1"/>
  <c r="E3" i="5"/>
  <c r="E4" i="5"/>
  <c r="E5" i="5"/>
  <c r="E6" i="5"/>
  <c r="K7" i="1" l="1"/>
  <c r="K6" i="1"/>
  <c r="K5" i="1"/>
  <c r="K4" i="1"/>
  <c r="K3" i="1"/>
  <c r="Q6" i="1" s="1"/>
  <c r="Q3" i="1" l="1"/>
  <c r="D3" i="5" s="1"/>
  <c r="F3" i="5" s="1"/>
  <c r="Q5" i="1"/>
  <c r="D5" i="5" s="1"/>
  <c r="F5" i="5" s="1"/>
  <c r="Q4" i="1"/>
  <c r="D4" i="5" s="1"/>
  <c r="F4" i="5" s="1"/>
  <c r="D6" i="5"/>
  <c r="F6" i="5" s="1"/>
</calcChain>
</file>

<file path=xl/sharedStrings.xml><?xml version="1.0" encoding="utf-8"?>
<sst xmlns="http://schemas.openxmlformats.org/spreadsheetml/2006/main" count="112" uniqueCount="68">
  <si>
    <t>Source</t>
  </si>
  <si>
    <t>Manufacturer</t>
  </si>
  <si>
    <t>Model</t>
  </si>
  <si>
    <t>Size Category</t>
  </si>
  <si>
    <t>kWh/day</t>
  </si>
  <si>
    <t>Above Code</t>
  </si>
  <si>
    <t>Outer Length</t>
  </si>
  <si>
    <t>Code kWh/day</t>
  </si>
  <si>
    <t>IMC</t>
  </si>
  <si>
    <t>Delfield</t>
  </si>
  <si>
    <t>Yes</t>
  </si>
  <si>
    <t>F2952C</t>
  </si>
  <si>
    <t>F2956C</t>
  </si>
  <si>
    <t>F2980C</t>
  </si>
  <si>
    <t>F2999C</t>
  </si>
  <si>
    <t>F29110C</t>
  </si>
  <si>
    <t>Hoshizaki</t>
  </si>
  <si>
    <t>Beverage Air</t>
  </si>
  <si>
    <t>WTRCS36-1</t>
  </si>
  <si>
    <t>WTRCS52HC-1</t>
  </si>
  <si>
    <t>WTRCS60HC-1</t>
  </si>
  <si>
    <t>WTRCS72HC-1</t>
  </si>
  <si>
    <t>WTRCS84HC-1</t>
  </si>
  <si>
    <t>No</t>
  </si>
  <si>
    <t>WTRCS84HC-1-96</t>
  </si>
  <si>
    <t>WTRCS84HC‐1‐108</t>
  </si>
  <si>
    <t>Traulsen</t>
  </si>
  <si>
    <t>TE036HT</t>
  </si>
  <si>
    <t>TE048HT</t>
  </si>
  <si>
    <t>TE060HT</t>
  </si>
  <si>
    <t>TE072HT</t>
  </si>
  <si>
    <t>TE084HT</t>
  </si>
  <si>
    <t>TE096HT</t>
  </si>
  <si>
    <t>TE110HT</t>
  </si>
  <si>
    <t xml:space="preserve">True </t>
  </si>
  <si>
    <t>TRCB-36</t>
  </si>
  <si>
    <t>TRCB-48</t>
  </si>
  <si>
    <t>TRCB-52</t>
  </si>
  <si>
    <t>TRCB-52-60</t>
  </si>
  <si>
    <t>TRCB-72</t>
  </si>
  <si>
    <t>TRCB-79</t>
  </si>
  <si>
    <t>TRCB-96</t>
  </si>
  <si>
    <t>TRCB-110</t>
  </si>
  <si>
    <t>Notes - The Red columns denote chef base models tested in the ET study and found to be below code in terms of energy consumption.
The Green columns denote chef base models tested in the ET study and found to be above the code in terms of energy consumption.</t>
  </si>
  <si>
    <t>From Chefs Toys</t>
  </si>
  <si>
    <t>From Manufacturer Quote</t>
  </si>
  <si>
    <t>Product Cost</t>
  </si>
  <si>
    <t>% efficient above code</t>
  </si>
  <si>
    <t>Baseline Cost</t>
  </si>
  <si>
    <t>Baseline Equipment Cost</t>
  </si>
  <si>
    <t>Gross Measure Cost(GMC)</t>
  </si>
  <si>
    <t>Incremental Measure Cost(IMC)</t>
  </si>
  <si>
    <t>Outside Length</t>
  </si>
  <si>
    <t>Adjusted Measure Cost</t>
  </si>
  <si>
    <t>Average Baseline Cost</t>
  </si>
  <si>
    <t>Adjusted IMC</t>
  </si>
  <si>
    <t>Measure</t>
  </si>
  <si>
    <t>Brand</t>
  </si>
  <si>
    <t>Turbo Coil</t>
  </si>
  <si>
    <t>H*D (ft2)</t>
  </si>
  <si>
    <t>Difference (inches)</t>
  </si>
  <si>
    <t>FS-20263</t>
  </si>
  <si>
    <t>FS-20265</t>
  </si>
  <si>
    <t>FS-20267</t>
  </si>
  <si>
    <t>FS-20269</t>
  </si>
  <si>
    <t>Measure Code</t>
  </si>
  <si>
    <t>From Online Vendors</t>
  </si>
  <si>
    <t>CRES72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</si>
</sst>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0_);_(&quot;$&quot;* \(#,##0.0\);_(&quot;$&quot;* &quot;-&quot;??_);_(@_)"/>
  </numFmts>
  <fonts count="3" x14ac:knownFonts="1">
    <font>
      <sz val="11"/>
      <color theme="1"/>
      <name val="Calibri"/>
      <family val="2"/>
      <scheme val="minor"/>
    </font>
    <font>
      <sz val="11"/>
      <color theme="1"/>
      <name val="Calibri"/>
      <family val="2"/>
      <scheme val="minor"/>
    </font>
    <font>
      <b/>
      <sz val="11"/>
      <color theme="1"/>
      <name val="Calibri"/>
      <family val="2"/>
      <scheme val="minor"/>
    </font>
  </fonts>
  <fills count="8">
    <fill>
      <patternFill patternType="none"/>
    </fill>
    <fill>
      <patternFill patternType="gray125"/>
    </fill>
    <fill>
      <patternFill patternType="solid">
        <fgColor theme="5" tint="0.59999389629810485"/>
        <bgColor indexed="64"/>
      </patternFill>
    </fill>
    <fill>
      <patternFill patternType="solid">
        <fgColor theme="0"/>
        <bgColor indexed="64"/>
      </patternFill>
    </fill>
    <fill>
      <patternFill patternType="solid">
        <fgColor rgb="FFFF0000"/>
        <bgColor indexed="64"/>
      </patternFill>
    </fill>
    <fill>
      <patternFill patternType="solid">
        <fgColor theme="5" tint="0.79998168889431442"/>
        <bgColor indexed="64"/>
      </patternFill>
    </fill>
    <fill>
      <patternFill patternType="solid">
        <fgColor theme="0" tint="-0.34998626667073579"/>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4">
    <xf numFmtId="0" fontId="0" fillId="0" borderId="0" xfId="0"/>
    <xf numFmtId="0" fontId="0" fillId="2" borderId="1" xfId="0" applyFill="1" applyBorder="1"/>
    <xf numFmtId="0" fontId="0" fillId="2" borderId="1" xfId="0" applyFill="1" applyBorder="1" applyAlignment="1">
      <alignment horizontal="center"/>
    </xf>
    <xf numFmtId="44" fontId="0" fillId="2" borderId="1" xfId="1" applyFont="1" applyFill="1" applyBorder="1"/>
    <xf numFmtId="2" fontId="0" fillId="2" borderId="1" xfId="0" applyNumberFormat="1" applyFill="1" applyBorder="1" applyAlignment="1">
      <alignment horizontal="center"/>
    </xf>
    <xf numFmtId="0" fontId="0" fillId="3" borderId="1" xfId="0" applyFill="1" applyBorder="1"/>
    <xf numFmtId="0" fontId="0" fillId="3" borderId="1" xfId="0" applyFill="1" applyBorder="1" applyAlignment="1">
      <alignment horizontal="center"/>
    </xf>
    <xf numFmtId="44" fontId="0" fillId="3" borderId="1" xfId="1" applyFont="1" applyFill="1" applyBorder="1"/>
    <xf numFmtId="2" fontId="0" fillId="0" borderId="1" xfId="0" applyNumberFormat="1" applyBorder="1" applyAlignment="1">
      <alignment horizontal="center"/>
    </xf>
    <xf numFmtId="0" fontId="0" fillId="4" borderId="1" xfId="0" applyFill="1" applyBorder="1"/>
    <xf numFmtId="0" fontId="0" fillId="4" borderId="1" xfId="0" applyFill="1" applyBorder="1" applyAlignment="1">
      <alignment horizontal="center"/>
    </xf>
    <xf numFmtId="44" fontId="0" fillId="4" borderId="1" xfId="1" applyFont="1" applyFill="1" applyBorder="1"/>
    <xf numFmtId="2" fontId="0" fillId="4" borderId="1" xfId="0" applyNumberFormat="1" applyFill="1" applyBorder="1" applyAlignment="1">
      <alignment horizontal="center"/>
    </xf>
    <xf numFmtId="2" fontId="0" fillId="3" borderId="1" xfId="0" applyNumberFormat="1" applyFill="1" applyBorder="1" applyAlignment="1">
      <alignment horizontal="center"/>
    </xf>
    <xf numFmtId="0" fontId="0" fillId="0" borderId="1" xfId="0" applyBorder="1"/>
    <xf numFmtId="0" fontId="0" fillId="0" borderId="1" xfId="0" applyBorder="1" applyAlignment="1">
      <alignment horizontal="center"/>
    </xf>
    <xf numFmtId="44" fontId="0" fillId="0" borderId="1" xfId="1" applyFont="1" applyBorder="1"/>
    <xf numFmtId="0" fontId="0" fillId="0" borderId="1" xfId="0" applyFill="1" applyBorder="1"/>
    <xf numFmtId="0" fontId="0" fillId="0" borderId="0" xfId="0" applyAlignment="1">
      <alignment horizontal="left" vertical="top"/>
    </xf>
    <xf numFmtId="0" fontId="0" fillId="0" borderId="1" xfId="0" applyFill="1" applyBorder="1" applyAlignment="1">
      <alignment horizontal="center"/>
    </xf>
    <xf numFmtId="44" fontId="0" fillId="0" borderId="1" xfId="0" applyNumberFormat="1" applyBorder="1" applyAlignment="1">
      <alignment horizontal="center"/>
    </xf>
    <xf numFmtId="0" fontId="2" fillId="5" borderId="1" xfId="0" applyFont="1" applyFill="1" applyBorder="1" applyAlignment="1">
      <alignment horizontal="center" wrapText="1"/>
    </xf>
    <xf numFmtId="0" fontId="2" fillId="6" borderId="1" xfId="0" applyFont="1" applyFill="1" applyBorder="1" applyAlignment="1">
      <alignment horizontal="center"/>
    </xf>
    <xf numFmtId="0" fontId="2" fillId="6" borderId="1" xfId="0" applyFont="1" applyFill="1" applyBorder="1"/>
    <xf numFmtId="0" fontId="0" fillId="6" borderId="1" xfId="0" applyFill="1" applyBorder="1"/>
    <xf numFmtId="164" fontId="0" fillId="0" borderId="1" xfId="1" applyNumberFormat="1" applyFont="1" applyBorder="1"/>
    <xf numFmtId="164" fontId="0" fillId="0" borderId="1" xfId="0" applyNumberFormat="1" applyBorder="1"/>
    <xf numFmtId="0" fontId="2" fillId="6" borderId="1" xfId="0" applyFont="1" applyFill="1" applyBorder="1" applyAlignment="1">
      <alignment wrapText="1"/>
    </xf>
    <xf numFmtId="0" fontId="2" fillId="0" borderId="1" xfId="0" applyFont="1" applyBorder="1" applyAlignment="1">
      <alignment horizontal="center"/>
    </xf>
    <xf numFmtId="0" fontId="2" fillId="0" borderId="2" xfId="0" applyFont="1" applyBorder="1" applyAlignment="1">
      <alignment horizontal="center"/>
    </xf>
    <xf numFmtId="44" fontId="0" fillId="0" borderId="0" xfId="0" applyNumberFormat="1"/>
    <xf numFmtId="0" fontId="2" fillId="0" borderId="1" xfId="0" applyFont="1" applyBorder="1"/>
    <xf numFmtId="0" fontId="2" fillId="0" borderId="1" xfId="0" applyFont="1" applyFill="1" applyBorder="1"/>
    <xf numFmtId="9" fontId="0" fillId="2" borderId="1" xfId="2" applyFont="1" applyFill="1" applyBorder="1" applyAlignment="1">
      <alignment horizontal="center"/>
    </xf>
    <xf numFmtId="0" fontId="0" fillId="0" borderId="1" xfId="0" applyBorder="1" applyAlignment="1">
      <alignment horizontal="center" vertical="center"/>
    </xf>
    <xf numFmtId="0" fontId="0" fillId="7" borderId="1" xfId="0" applyFill="1" applyBorder="1"/>
    <xf numFmtId="0" fontId="0" fillId="7" borderId="1" xfId="0" applyFill="1" applyBorder="1" applyAlignment="1">
      <alignment horizontal="center"/>
    </xf>
    <xf numFmtId="44" fontId="0" fillId="7" borderId="1" xfId="1" applyFont="1" applyFill="1" applyBorder="1"/>
    <xf numFmtId="2" fontId="0" fillId="7" borderId="1" xfId="0" applyNumberFormat="1" applyFill="1" applyBorder="1" applyAlignment="1">
      <alignment horizontal="center"/>
    </xf>
    <xf numFmtId="9" fontId="0" fillId="7" borderId="3" xfId="2" applyFont="1" applyFill="1" applyBorder="1" applyAlignment="1">
      <alignment horizontal="center"/>
    </xf>
    <xf numFmtId="0" fontId="0" fillId="0" borderId="0" xfId="0" applyAlignment="1">
      <alignment horizontal="left" vertical="top" wrapText="1"/>
    </xf>
    <xf numFmtId="0" fontId="0" fillId="0" borderId="0" xfId="0" applyAlignment="1">
      <alignment horizontal="left" vertical="top"/>
    </xf>
    <xf numFmtId="0" fontId="0" fillId="0" borderId="1" xfId="0" applyBorder="1" applyAlignment="1">
      <alignment horizontal="center" vertical="center"/>
    </xf>
    <xf numFmtId="0" fontId="0" fillId="0" borderId="1" xfId="0" applyBorder="1" applyAlignment="1">
      <alignment horizontal="center" vertical="center" wrapText="1"/>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F6"/>
  <sheetViews>
    <sheetView tabSelected="1" workbookViewId="0"/>
  </sheetViews>
  <sheetFormatPr defaultRowHeight="14.4" x14ac:dyDescent="0.3"/>
  <cols>
    <col min="2" max="2" width="13.44140625" bestFit="1" customWidth="1"/>
    <col min="3" max="3" width="14.5546875" bestFit="1" customWidth="1"/>
    <col min="4" max="4" width="12.33203125" customWidth="1"/>
    <col min="5" max="5" width="11.33203125" customWidth="1"/>
    <col min="6" max="6" width="12.109375" customWidth="1"/>
  </cols>
  <sheetData>
    <row r="2" spans="2:6" ht="43.2" x14ac:dyDescent="0.3">
      <c r="B2" s="21" t="s">
        <v>3</v>
      </c>
      <c r="C2" s="21" t="s">
        <v>56</v>
      </c>
      <c r="D2" s="21" t="s">
        <v>50</v>
      </c>
      <c r="E2" s="21" t="s">
        <v>49</v>
      </c>
      <c r="F2" s="21" t="s">
        <v>51</v>
      </c>
    </row>
    <row r="3" spans="2:6" x14ac:dyDescent="0.3">
      <c r="B3" s="28">
        <v>1</v>
      </c>
      <c r="C3" s="20" t="s">
        <v>61</v>
      </c>
      <c r="D3" s="20">
        <f>'Cost Analysis'!Q3</f>
        <v>6545</v>
      </c>
      <c r="E3" s="20">
        <f>'Cost Analysis'!P3</f>
        <v>5155</v>
      </c>
      <c r="F3" s="20">
        <f t="shared" ref="F3:F6" si="0">D3-E3</f>
        <v>1390</v>
      </c>
    </row>
    <row r="4" spans="2:6" x14ac:dyDescent="0.3">
      <c r="B4" s="28">
        <v>2</v>
      </c>
      <c r="C4" s="20" t="s">
        <v>62</v>
      </c>
      <c r="D4" s="20">
        <f>'Cost Analysis'!Q4</f>
        <v>7720</v>
      </c>
      <c r="E4" s="20">
        <f>'Cost Analysis'!P4</f>
        <v>6330</v>
      </c>
      <c r="F4" s="20">
        <f t="shared" si="0"/>
        <v>1390</v>
      </c>
    </row>
    <row r="5" spans="2:6" x14ac:dyDescent="0.3">
      <c r="B5" s="28">
        <v>3</v>
      </c>
      <c r="C5" s="20" t="s">
        <v>63</v>
      </c>
      <c r="D5" s="20">
        <f>'Cost Analysis'!Q5</f>
        <v>8665</v>
      </c>
      <c r="E5" s="20">
        <f>'Cost Analysis'!P5</f>
        <v>7275</v>
      </c>
      <c r="F5" s="20">
        <f t="shared" si="0"/>
        <v>1390</v>
      </c>
    </row>
    <row r="6" spans="2:6" x14ac:dyDescent="0.3">
      <c r="B6" s="29">
        <v>4</v>
      </c>
      <c r="C6" s="20" t="s">
        <v>64</v>
      </c>
      <c r="D6" s="20">
        <f>'Cost Analysis'!Q6</f>
        <v>9992</v>
      </c>
      <c r="E6" s="20">
        <f>'Cost Analysis'!P6</f>
        <v>8602</v>
      </c>
      <c r="F6" s="20">
        <f t="shared" si="0"/>
        <v>1390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Q33"/>
  <sheetViews>
    <sheetView zoomScale="85" zoomScaleNormal="85" workbookViewId="0"/>
  </sheetViews>
  <sheetFormatPr defaultRowHeight="14.4" x14ac:dyDescent="0.3"/>
  <cols>
    <col min="1" max="1" width="31.109375" customWidth="1"/>
    <col min="2" max="2" width="13.33203125" bestFit="1" customWidth="1"/>
    <col min="3" max="3" width="16.6640625" bestFit="1" customWidth="1"/>
    <col min="4" max="4" width="12.33203125" bestFit="1" customWidth="1"/>
    <col min="5" max="5" width="12.109375" bestFit="1" customWidth="1"/>
    <col min="6" max="6" width="12.109375" customWidth="1"/>
    <col min="8" max="8" width="11.33203125" bestFit="1" customWidth="1"/>
    <col min="9" max="9" width="12" bestFit="1" customWidth="1"/>
    <col min="10" max="10" width="13.6640625" bestFit="1" customWidth="1"/>
    <col min="11" max="11" width="21.5546875" bestFit="1" customWidth="1"/>
    <col min="13" max="13" width="13" customWidth="1"/>
    <col min="14" max="14" width="20.6640625" bestFit="1" customWidth="1"/>
    <col min="15" max="15" width="13.109375" bestFit="1" customWidth="1"/>
    <col min="16" max="16" width="17.6640625" bestFit="1" customWidth="1"/>
    <col min="17" max="17" width="13.33203125" bestFit="1" customWidth="1"/>
    <col min="18" max="18" width="12.77734375" bestFit="1" customWidth="1"/>
    <col min="19" max="19" width="17.5546875" bestFit="1" customWidth="1"/>
  </cols>
  <sheetData>
    <row r="2" spans="1:17" ht="30" customHeight="1" x14ac:dyDescent="0.3">
      <c r="A2" s="31" t="s">
        <v>0</v>
      </c>
      <c r="B2" s="31" t="s">
        <v>1</v>
      </c>
      <c r="C2" s="31" t="s">
        <v>2</v>
      </c>
      <c r="D2" s="31" t="s">
        <v>3</v>
      </c>
      <c r="E2" s="31" t="s">
        <v>46</v>
      </c>
      <c r="F2" s="31" t="s">
        <v>8</v>
      </c>
      <c r="G2" s="31" t="s">
        <v>4</v>
      </c>
      <c r="H2" s="31" t="s">
        <v>5</v>
      </c>
      <c r="I2" s="31" t="s">
        <v>6</v>
      </c>
      <c r="J2" s="32" t="s">
        <v>7</v>
      </c>
      <c r="K2" s="32" t="s">
        <v>47</v>
      </c>
      <c r="M2" s="23" t="s">
        <v>3</v>
      </c>
      <c r="N2" s="23" t="s">
        <v>65</v>
      </c>
      <c r="O2" s="23" t="s">
        <v>55</v>
      </c>
      <c r="P2" s="23" t="s">
        <v>48</v>
      </c>
      <c r="Q2" s="27" t="s">
        <v>53</v>
      </c>
    </row>
    <row r="3" spans="1:17" x14ac:dyDescent="0.3">
      <c r="A3" s="42" t="s">
        <v>66</v>
      </c>
      <c r="B3" s="1" t="s">
        <v>9</v>
      </c>
      <c r="C3" s="1" t="s">
        <v>11</v>
      </c>
      <c r="D3" s="2">
        <v>1</v>
      </c>
      <c r="E3" s="3">
        <v>7027</v>
      </c>
      <c r="F3" s="3">
        <f>E3-VLOOKUP(I3,$M$12:$N$21,2)</f>
        <v>2734</v>
      </c>
      <c r="G3" s="2">
        <v>0.85399999999999998</v>
      </c>
      <c r="H3" s="2" t="s">
        <v>10</v>
      </c>
      <c r="I3" s="2">
        <v>52</v>
      </c>
      <c r="J3" s="4">
        <f>(0.1*N29*(I3-P29)/12) + 2.04</f>
        <v>2.77828125</v>
      </c>
      <c r="K3" s="33">
        <f t="shared" ref="K3:K8" si="0">(J3-G3)/J3</f>
        <v>0.69261571340194583</v>
      </c>
      <c r="M3" s="14">
        <v>1</v>
      </c>
      <c r="N3" s="20" t="s">
        <v>61</v>
      </c>
      <c r="O3" s="25">
        <f>ROUND(AVERAGEIF($K$3:$K$8,"&gt;50%",$F$3:$F$8),0)</f>
        <v>1390</v>
      </c>
      <c r="P3" s="25">
        <f>ROUND(AVERAGEIF($D$9:$D$30,M3,$E$9:$E$30),0)</f>
        <v>5155</v>
      </c>
      <c r="Q3" s="26">
        <f t="shared" ref="Q3:Q6" si="1">P3+O3</f>
        <v>6545</v>
      </c>
    </row>
    <row r="4" spans="1:17" x14ac:dyDescent="0.3">
      <c r="A4" s="42"/>
      <c r="B4" s="1" t="s">
        <v>9</v>
      </c>
      <c r="C4" s="1" t="s">
        <v>12</v>
      </c>
      <c r="D4" s="2">
        <v>2</v>
      </c>
      <c r="E4" s="3">
        <v>7266.6</v>
      </c>
      <c r="F4" s="3">
        <f>E4-AVERAGE(N13,N14)</f>
        <v>2159.6000000000004</v>
      </c>
      <c r="G4" s="2">
        <v>0.85399999999999998</v>
      </c>
      <c r="H4" s="2" t="s">
        <v>10</v>
      </c>
      <c r="I4" s="2">
        <v>56</v>
      </c>
      <c r="J4" s="4">
        <f>(0.1*N29*(I4-P29)/12) + 2.04</f>
        <v>2.87203125</v>
      </c>
      <c r="K4" s="33">
        <f t="shared" si="0"/>
        <v>0.7026494750013601</v>
      </c>
      <c r="M4" s="14">
        <v>2</v>
      </c>
      <c r="N4" s="20" t="s">
        <v>62</v>
      </c>
      <c r="O4" s="25">
        <f t="shared" ref="O4:O6" si="2">ROUND(AVERAGEIF($K$3:$K$8,"&gt;50%",$F$3:$F$8),0)</f>
        <v>1390</v>
      </c>
      <c r="P4" s="25">
        <f>ROUND(AVERAGEIF($D$9:$D$30,M4,$E$9:$E$30),0)</f>
        <v>6330</v>
      </c>
      <c r="Q4" s="26">
        <f t="shared" si="1"/>
        <v>7720</v>
      </c>
    </row>
    <row r="5" spans="1:17" x14ac:dyDescent="0.3">
      <c r="A5" s="42"/>
      <c r="B5" s="1" t="s">
        <v>9</v>
      </c>
      <c r="C5" s="1" t="s">
        <v>13</v>
      </c>
      <c r="D5" s="2">
        <v>3</v>
      </c>
      <c r="E5" s="3">
        <v>8605.2000000000007</v>
      </c>
      <c r="F5" s="3">
        <f>E5-N21</f>
        <v>3108.2000000000007</v>
      </c>
      <c r="G5" s="2">
        <v>1.2190000000000001</v>
      </c>
      <c r="H5" s="2" t="s">
        <v>10</v>
      </c>
      <c r="I5" s="2">
        <v>80</v>
      </c>
      <c r="J5" s="4">
        <f>(0.1*N29*(I5-P29)/12) + 2.04</f>
        <v>3.43453125</v>
      </c>
      <c r="K5" s="33">
        <f t="shared" si="0"/>
        <v>0.64507529229789351</v>
      </c>
      <c r="M5" s="14">
        <v>3</v>
      </c>
      <c r="N5" s="20" t="s">
        <v>63</v>
      </c>
      <c r="O5" s="25">
        <f t="shared" si="2"/>
        <v>1390</v>
      </c>
      <c r="P5" s="25">
        <f>ROUND(AVERAGEIF($D$9:$D$30,M5,$E$9:$E$30),0)</f>
        <v>7275</v>
      </c>
      <c r="Q5" s="26">
        <f t="shared" si="1"/>
        <v>8665</v>
      </c>
    </row>
    <row r="6" spans="1:17" x14ac:dyDescent="0.3">
      <c r="A6" s="42"/>
      <c r="B6" s="1" t="s">
        <v>9</v>
      </c>
      <c r="C6" s="1" t="s">
        <v>14</v>
      </c>
      <c r="D6" s="2">
        <v>4</v>
      </c>
      <c r="E6" s="3">
        <v>10047.6</v>
      </c>
      <c r="F6" s="3">
        <f>E6-N17</f>
        <v>2246.6000000000004</v>
      </c>
      <c r="G6" s="2">
        <v>1.57</v>
      </c>
      <c r="H6" s="2" t="s">
        <v>10</v>
      </c>
      <c r="I6" s="2">
        <v>99</v>
      </c>
      <c r="J6" s="4">
        <f>(0.1*N29*(I6-P29)/12) + 2.04</f>
        <v>3.87984375</v>
      </c>
      <c r="K6" s="33">
        <f t="shared" si="0"/>
        <v>0.59534452901614909</v>
      </c>
      <c r="M6" s="14">
        <v>4</v>
      </c>
      <c r="N6" s="20" t="s">
        <v>64</v>
      </c>
      <c r="O6" s="25">
        <f t="shared" si="2"/>
        <v>1390</v>
      </c>
      <c r="P6" s="25">
        <f>ROUND(AVERAGEIF($D$9:$D$30,M6,$E$9:$E$30),0)</f>
        <v>8602</v>
      </c>
      <c r="Q6" s="26">
        <f t="shared" si="1"/>
        <v>9992</v>
      </c>
    </row>
    <row r="7" spans="1:17" x14ac:dyDescent="0.3">
      <c r="A7" s="42"/>
      <c r="B7" s="1" t="s">
        <v>9</v>
      </c>
      <c r="C7" s="1" t="s">
        <v>15</v>
      </c>
      <c r="D7" s="2">
        <v>4</v>
      </c>
      <c r="E7" s="3">
        <v>10167.6</v>
      </c>
      <c r="F7" s="3">
        <f>E7-VLOOKUP(I7,$M$12:$N$21,2)</f>
        <v>-689.39999999999964</v>
      </c>
      <c r="G7" s="2">
        <v>1.7769999999999999</v>
      </c>
      <c r="H7" s="2" t="s">
        <v>10</v>
      </c>
      <c r="I7" s="2">
        <v>110</v>
      </c>
      <c r="J7" s="4">
        <f>(0.1*N29*(I7-P29)/12) + 2.04</f>
        <v>4.13765625</v>
      </c>
      <c r="K7" s="33">
        <f t="shared" si="0"/>
        <v>0.57052981382878287</v>
      </c>
    </row>
    <row r="8" spans="1:17" x14ac:dyDescent="0.3">
      <c r="A8" s="34" t="s">
        <v>66</v>
      </c>
      <c r="B8" s="35" t="s">
        <v>16</v>
      </c>
      <c r="C8" s="35" t="s">
        <v>67</v>
      </c>
      <c r="D8" s="36">
        <v>2</v>
      </c>
      <c r="E8" s="37">
        <v>5523.67</v>
      </c>
      <c r="F8" s="37">
        <f>E8-VLOOKUP(I8,$M$12:$N$21,2)</f>
        <v>-1216.33</v>
      </c>
      <c r="G8" s="36">
        <v>1.72</v>
      </c>
      <c r="H8" s="36" t="s">
        <v>10</v>
      </c>
      <c r="I8" s="36">
        <v>72</v>
      </c>
      <c r="J8" s="38">
        <f>(0.1*N30*(I8-P30)/12) + 2.04</f>
        <v>3.5584895833333334</v>
      </c>
      <c r="K8" s="39">
        <f t="shared" si="0"/>
        <v>0.51664885909576574</v>
      </c>
    </row>
    <row r="9" spans="1:17" x14ac:dyDescent="0.3">
      <c r="A9" s="43" t="s">
        <v>45</v>
      </c>
      <c r="B9" s="5" t="s">
        <v>17</v>
      </c>
      <c r="C9" s="5" t="s">
        <v>18</v>
      </c>
      <c r="D9" s="6">
        <v>1</v>
      </c>
      <c r="E9" s="7">
        <v>3966.75</v>
      </c>
      <c r="F9" s="7"/>
      <c r="G9" s="5"/>
      <c r="H9" s="6"/>
      <c r="I9" s="6">
        <v>36</v>
      </c>
      <c r="J9" s="8">
        <f>(0.1*N26*(I9-P26)/12) + 2.04</f>
        <v>2.3770370370370371</v>
      </c>
      <c r="K9" s="8"/>
      <c r="P9" s="30"/>
    </row>
    <row r="10" spans="1:17" x14ac:dyDescent="0.3">
      <c r="A10" s="43"/>
      <c r="B10" s="5" t="s">
        <v>17</v>
      </c>
      <c r="C10" s="5" t="s">
        <v>19</v>
      </c>
      <c r="D10" s="6">
        <v>1</v>
      </c>
      <c r="E10" s="7">
        <v>4492.13</v>
      </c>
      <c r="F10" s="7"/>
      <c r="G10" s="5"/>
      <c r="H10" s="6"/>
      <c r="I10" s="6">
        <v>52</v>
      </c>
      <c r="J10" s="8">
        <f>(0.1*N26*(I10-P26)/12) + 2.04</f>
        <v>2.791851851851852</v>
      </c>
      <c r="K10" s="8"/>
    </row>
    <row r="11" spans="1:17" x14ac:dyDescent="0.3">
      <c r="A11" s="43"/>
      <c r="B11" s="5" t="s">
        <v>17</v>
      </c>
      <c r="C11" s="5" t="s">
        <v>20</v>
      </c>
      <c r="D11" s="6">
        <v>2</v>
      </c>
      <c r="E11" s="7">
        <v>4637.63</v>
      </c>
      <c r="F11" s="7"/>
      <c r="G11" s="5"/>
      <c r="H11" s="6"/>
      <c r="I11" s="6">
        <v>60</v>
      </c>
      <c r="J11" s="8">
        <f>(0.1*N26*(I11-P26)/12) + 2.04</f>
        <v>2.9992592592592593</v>
      </c>
      <c r="K11" s="8"/>
      <c r="M11" s="24" t="s">
        <v>52</v>
      </c>
      <c r="N11" s="24" t="s">
        <v>54</v>
      </c>
      <c r="P11" s="30"/>
    </row>
    <row r="12" spans="1:17" x14ac:dyDescent="0.3">
      <c r="A12" s="43"/>
      <c r="B12" s="5" t="s">
        <v>17</v>
      </c>
      <c r="C12" s="5" t="s">
        <v>21</v>
      </c>
      <c r="D12" s="6">
        <v>2</v>
      </c>
      <c r="E12" s="7">
        <v>5441.25</v>
      </c>
      <c r="F12" s="7"/>
      <c r="G12" s="5"/>
      <c r="H12" s="6"/>
      <c r="I12" s="6">
        <v>72</v>
      </c>
      <c r="J12" s="8">
        <f>(0.1*N26*(I12-P26)/12) + 2.04</f>
        <v>3.3103703703703706</v>
      </c>
      <c r="K12" s="8"/>
      <c r="M12" s="6">
        <v>36</v>
      </c>
      <c r="N12" s="16">
        <f>ROUND(AVERAGEIF($I$9:$I$30,M12,$E$9:$E$30),0)</f>
        <v>4997</v>
      </c>
      <c r="P12" s="30"/>
    </row>
    <row r="13" spans="1:17" x14ac:dyDescent="0.3">
      <c r="A13" s="43"/>
      <c r="B13" s="9" t="s">
        <v>17</v>
      </c>
      <c r="C13" s="9" t="s">
        <v>22</v>
      </c>
      <c r="D13" s="10">
        <v>3</v>
      </c>
      <c r="E13" s="11">
        <v>5902.88</v>
      </c>
      <c r="F13" s="11"/>
      <c r="G13" s="10">
        <v>4.12</v>
      </c>
      <c r="H13" s="10" t="s">
        <v>23</v>
      </c>
      <c r="I13" s="10">
        <v>84</v>
      </c>
      <c r="J13" s="12">
        <f>(0.1*N26*(I13-P26)/12) + 2.04</f>
        <v>3.6214814814814815</v>
      </c>
      <c r="K13" s="12"/>
      <c r="M13" s="6">
        <v>52</v>
      </c>
      <c r="N13" s="16">
        <f t="shared" ref="N13:N21" si="3">ROUND(AVERAGEIF($I$9:$I$30,M13,$E$9:$E$30),0)</f>
        <v>4293</v>
      </c>
      <c r="P13" s="30"/>
    </row>
    <row r="14" spans="1:17" x14ac:dyDescent="0.3">
      <c r="A14" s="43"/>
      <c r="B14" s="5" t="s">
        <v>17</v>
      </c>
      <c r="C14" s="5" t="s">
        <v>24</v>
      </c>
      <c r="D14" s="6">
        <v>4</v>
      </c>
      <c r="E14" s="7">
        <v>6115.88</v>
      </c>
      <c r="F14" s="7"/>
      <c r="G14" s="5"/>
      <c r="H14" s="6"/>
      <c r="I14" s="6">
        <v>96</v>
      </c>
      <c r="J14" s="8">
        <f>(0.1*N26*(I14-P26)/12) + 2.04</f>
        <v>3.9325925925925924</v>
      </c>
      <c r="K14" s="8"/>
      <c r="M14" s="6">
        <v>60</v>
      </c>
      <c r="N14" s="16">
        <f t="shared" si="3"/>
        <v>5921</v>
      </c>
      <c r="P14" s="30"/>
    </row>
    <row r="15" spans="1:17" x14ac:dyDescent="0.3">
      <c r="A15" s="43"/>
      <c r="B15" s="5" t="s">
        <v>17</v>
      </c>
      <c r="C15" s="5" t="s">
        <v>25</v>
      </c>
      <c r="D15" s="6">
        <v>4</v>
      </c>
      <c r="E15" s="7">
        <v>6495.75</v>
      </c>
      <c r="F15" s="7"/>
      <c r="G15" s="5"/>
      <c r="H15" s="6"/>
      <c r="I15" s="6">
        <v>108</v>
      </c>
      <c r="J15" s="8">
        <f>(0.1*N26*(I15-P26)/12) + 2.04</f>
        <v>4.2437037037037033</v>
      </c>
      <c r="K15" s="8"/>
      <c r="M15" s="6">
        <v>72</v>
      </c>
      <c r="N15" s="16">
        <f t="shared" si="3"/>
        <v>6740</v>
      </c>
    </row>
    <row r="16" spans="1:17" x14ac:dyDescent="0.3">
      <c r="A16" s="42" t="s">
        <v>1</v>
      </c>
      <c r="B16" s="5" t="s">
        <v>26</v>
      </c>
      <c r="C16" s="5" t="s">
        <v>27</v>
      </c>
      <c r="D16" s="6">
        <v>1</v>
      </c>
      <c r="E16" s="7">
        <v>7381</v>
      </c>
      <c r="F16" s="7"/>
      <c r="G16" s="5"/>
      <c r="H16" s="5"/>
      <c r="I16" s="6">
        <v>36</v>
      </c>
      <c r="J16" s="13">
        <f>(0.1*N25*(I16-P25)/12) + 2.04</f>
        <v>2.50484375</v>
      </c>
      <c r="K16" s="13"/>
      <c r="M16" s="19">
        <v>84</v>
      </c>
      <c r="N16" s="16">
        <f t="shared" si="3"/>
        <v>8164</v>
      </c>
    </row>
    <row r="17" spans="1:16" x14ac:dyDescent="0.3">
      <c r="A17" s="42"/>
      <c r="B17" s="5" t="s">
        <v>26</v>
      </c>
      <c r="C17" s="5" t="s">
        <v>28</v>
      </c>
      <c r="D17" s="6">
        <v>1</v>
      </c>
      <c r="E17" s="7">
        <v>8296</v>
      </c>
      <c r="F17" s="7"/>
      <c r="G17" s="5"/>
      <c r="H17" s="5"/>
      <c r="I17" s="6">
        <v>48</v>
      </c>
      <c r="J17" s="13">
        <f>(0.1*N25*(I17-P25)/12) + 2.04</f>
        <v>2.8147395833333335</v>
      </c>
      <c r="K17" s="13"/>
      <c r="M17" s="6">
        <v>96</v>
      </c>
      <c r="N17" s="16">
        <f t="shared" si="3"/>
        <v>7801</v>
      </c>
    </row>
    <row r="18" spans="1:16" x14ac:dyDescent="0.3">
      <c r="A18" s="42"/>
      <c r="B18" s="5" t="s">
        <v>26</v>
      </c>
      <c r="C18" s="5" t="s">
        <v>29</v>
      </c>
      <c r="D18" s="6">
        <v>2</v>
      </c>
      <c r="E18" s="7">
        <v>8904</v>
      </c>
      <c r="F18" s="7"/>
      <c r="G18" s="5"/>
      <c r="H18" s="5"/>
      <c r="I18" s="6">
        <v>60</v>
      </c>
      <c r="J18" s="13">
        <f>(0.1*N25*(I18-P25)/12) + 2.04</f>
        <v>3.124635416666667</v>
      </c>
      <c r="K18" s="13"/>
      <c r="M18" s="6">
        <v>108</v>
      </c>
      <c r="N18" s="16">
        <f t="shared" si="3"/>
        <v>6496</v>
      </c>
    </row>
    <row r="19" spans="1:16" x14ac:dyDescent="0.3">
      <c r="A19" s="42"/>
      <c r="B19" s="9" t="s">
        <v>26</v>
      </c>
      <c r="C19" s="9" t="s">
        <v>30</v>
      </c>
      <c r="D19" s="10">
        <v>2</v>
      </c>
      <c r="E19" s="11">
        <v>9817</v>
      </c>
      <c r="F19" s="11"/>
      <c r="G19" s="10">
        <v>4.42</v>
      </c>
      <c r="H19" s="10" t="s">
        <v>23</v>
      </c>
      <c r="I19" s="10">
        <v>72</v>
      </c>
      <c r="J19" s="12">
        <f>(0.1*N25*(I19-P25)/12) + 2.04</f>
        <v>3.43453125</v>
      </c>
      <c r="K19" s="12"/>
      <c r="M19" s="6">
        <v>48</v>
      </c>
      <c r="N19" s="16">
        <f t="shared" si="3"/>
        <v>6255</v>
      </c>
    </row>
    <row r="20" spans="1:16" x14ac:dyDescent="0.3">
      <c r="A20" s="42"/>
      <c r="B20" s="5" t="s">
        <v>26</v>
      </c>
      <c r="C20" s="5" t="s">
        <v>31</v>
      </c>
      <c r="D20" s="6">
        <v>3</v>
      </c>
      <c r="E20" s="7">
        <v>10426</v>
      </c>
      <c r="F20" s="7"/>
      <c r="G20" s="5"/>
      <c r="H20" s="5"/>
      <c r="I20" s="6">
        <v>84</v>
      </c>
      <c r="J20" s="13">
        <f>(0.1*N25*(I20-P25)/12) + 2.04</f>
        <v>3.744427083333334</v>
      </c>
      <c r="K20" s="13"/>
      <c r="M20" s="6">
        <v>110</v>
      </c>
      <c r="N20" s="16">
        <f t="shared" si="3"/>
        <v>10857</v>
      </c>
    </row>
    <row r="21" spans="1:16" x14ac:dyDescent="0.3">
      <c r="A21" s="42"/>
      <c r="B21" s="5" t="s">
        <v>26</v>
      </c>
      <c r="C21" s="5" t="s">
        <v>32</v>
      </c>
      <c r="D21" s="6">
        <v>4</v>
      </c>
      <c r="E21" s="7">
        <v>10882</v>
      </c>
      <c r="F21" s="7"/>
      <c r="G21" s="5"/>
      <c r="H21" s="5"/>
      <c r="I21" s="6">
        <v>96</v>
      </c>
      <c r="J21" s="13">
        <f>(0.1*N25*(I21-P25)/12) + 2.04</f>
        <v>4.054322916666667</v>
      </c>
      <c r="K21" s="13"/>
      <c r="M21" s="15">
        <v>79</v>
      </c>
      <c r="N21" s="16">
        <f t="shared" si="3"/>
        <v>5497</v>
      </c>
    </row>
    <row r="22" spans="1:16" x14ac:dyDescent="0.3">
      <c r="A22" s="42"/>
      <c r="B22" s="5" t="s">
        <v>26</v>
      </c>
      <c r="C22" s="5" t="s">
        <v>33</v>
      </c>
      <c r="D22" s="6">
        <v>4</v>
      </c>
      <c r="E22" s="7">
        <v>14612</v>
      </c>
      <c r="F22" s="7"/>
      <c r="G22" s="5"/>
      <c r="H22" s="5"/>
      <c r="I22" s="6">
        <v>110</v>
      </c>
      <c r="J22" s="13">
        <f>(0.1*N25*(I22-P25)/12) + 2.04</f>
        <v>4.4158680555555563</v>
      </c>
      <c r="K22" s="13"/>
    </row>
    <row r="23" spans="1:16" x14ac:dyDescent="0.3">
      <c r="A23" s="43" t="s">
        <v>44</v>
      </c>
      <c r="B23" s="5" t="s">
        <v>34</v>
      </c>
      <c r="C23" s="14" t="s">
        <v>35</v>
      </c>
      <c r="D23" s="15">
        <v>1</v>
      </c>
      <c r="E23" s="16">
        <v>3642</v>
      </c>
      <c r="F23" s="16"/>
      <c r="G23" s="14"/>
      <c r="H23" s="14"/>
      <c r="I23" s="15">
        <v>36</v>
      </c>
      <c r="J23" s="8">
        <f>(0.1*N28*(I23-P28)/12) + 2.04</f>
        <v>2.5929513888888889</v>
      </c>
      <c r="K23" s="8"/>
    </row>
    <row r="24" spans="1:16" x14ac:dyDescent="0.3">
      <c r="A24" s="43"/>
      <c r="B24" s="5" t="s">
        <v>34</v>
      </c>
      <c r="C24" s="14" t="s">
        <v>36</v>
      </c>
      <c r="D24" s="15">
        <v>1</v>
      </c>
      <c r="E24" s="16">
        <v>4214.2</v>
      </c>
      <c r="F24" s="16"/>
      <c r="G24" s="14"/>
      <c r="H24" s="14"/>
      <c r="I24" s="15">
        <v>48</v>
      </c>
      <c r="J24" s="8">
        <f>(0.1*N28*(I24-P28)/12) + 2.04</f>
        <v>2.8651736111111115</v>
      </c>
      <c r="K24" s="8"/>
      <c r="M24" s="22" t="s">
        <v>57</v>
      </c>
      <c r="N24" s="23" t="s">
        <v>59</v>
      </c>
      <c r="O24" s="23" t="s">
        <v>6</v>
      </c>
      <c r="P24" s="23" t="s">
        <v>60</v>
      </c>
    </row>
    <row r="25" spans="1:16" x14ac:dyDescent="0.3">
      <c r="A25" s="43"/>
      <c r="B25" s="5" t="s">
        <v>34</v>
      </c>
      <c r="C25" s="14" t="s">
        <v>37</v>
      </c>
      <c r="D25" s="15">
        <v>1</v>
      </c>
      <c r="E25" s="16">
        <v>4093</v>
      </c>
      <c r="F25" s="16"/>
      <c r="G25" s="14"/>
      <c r="H25" s="14"/>
      <c r="I25" s="15">
        <v>52</v>
      </c>
      <c r="J25" s="8">
        <f>(0.1*N28*(I25-P28)/12) + 2.04</f>
        <v>2.955914351851852</v>
      </c>
      <c r="K25" s="8"/>
      <c r="M25" s="15" t="s">
        <v>26</v>
      </c>
      <c r="N25" s="14">
        <v>3.0989583333333335</v>
      </c>
      <c r="O25" s="14">
        <v>72</v>
      </c>
      <c r="P25" s="14">
        <v>18</v>
      </c>
    </row>
    <row r="26" spans="1:16" x14ac:dyDescent="0.3">
      <c r="A26" s="43"/>
      <c r="B26" s="5" t="s">
        <v>34</v>
      </c>
      <c r="C26" s="14" t="s">
        <v>38</v>
      </c>
      <c r="D26" s="15">
        <v>2</v>
      </c>
      <c r="E26" s="16">
        <v>4220.6000000000004</v>
      </c>
      <c r="F26" s="16"/>
      <c r="G26" s="14"/>
      <c r="H26" s="14"/>
      <c r="I26" s="15">
        <v>60</v>
      </c>
      <c r="J26" s="8">
        <f>(0.1*N28*(I26-P28)/12) + 2.04</f>
        <v>3.1373958333333336</v>
      </c>
      <c r="K26" s="8"/>
      <c r="M26" s="15" t="s">
        <v>17</v>
      </c>
      <c r="N26" s="14">
        <v>3.1111111111111112</v>
      </c>
      <c r="O26" s="14">
        <v>84</v>
      </c>
      <c r="P26" s="14">
        <v>23</v>
      </c>
    </row>
    <row r="27" spans="1:16" x14ac:dyDescent="0.3">
      <c r="A27" s="43"/>
      <c r="B27" s="9" t="s">
        <v>34</v>
      </c>
      <c r="C27" s="9" t="s">
        <v>39</v>
      </c>
      <c r="D27" s="10">
        <v>2</v>
      </c>
      <c r="E27" s="11">
        <v>4960.5</v>
      </c>
      <c r="F27" s="11"/>
      <c r="G27" s="10">
        <v>8.2899999999999991</v>
      </c>
      <c r="H27" s="10" t="s">
        <v>23</v>
      </c>
      <c r="I27" s="10">
        <v>72</v>
      </c>
      <c r="J27" s="12">
        <f>(0.1*N28*(I27-P28)/12) + 2.04</f>
        <v>3.4096180555555557</v>
      </c>
      <c r="K27" s="12"/>
      <c r="M27" s="15" t="s">
        <v>58</v>
      </c>
      <c r="N27" s="14">
        <v>3.4375</v>
      </c>
      <c r="O27" s="14">
        <v>72</v>
      </c>
      <c r="P27" s="14">
        <v>19</v>
      </c>
    </row>
    <row r="28" spans="1:16" x14ac:dyDescent="0.3">
      <c r="A28" s="43"/>
      <c r="B28" s="5" t="s">
        <v>34</v>
      </c>
      <c r="C28" s="17" t="s">
        <v>40</v>
      </c>
      <c r="D28" s="15">
        <v>3</v>
      </c>
      <c r="E28" s="16">
        <v>5496.6</v>
      </c>
      <c r="F28" s="16"/>
      <c r="G28" s="14"/>
      <c r="H28" s="14"/>
      <c r="I28" s="15">
        <v>79</v>
      </c>
      <c r="J28" s="8">
        <f>(0.1*N28*(I28-P28)/12) + 2.04</f>
        <v>3.5684143518518523</v>
      </c>
      <c r="K28" s="8"/>
      <c r="M28" s="15" t="s">
        <v>34</v>
      </c>
      <c r="N28" s="14">
        <v>2.7222222222222223</v>
      </c>
      <c r="O28" s="14">
        <v>72.375</v>
      </c>
      <c r="P28" s="14">
        <v>11.625</v>
      </c>
    </row>
    <row r="29" spans="1:16" x14ac:dyDescent="0.3">
      <c r="A29" s="43"/>
      <c r="B29" s="5" t="s">
        <v>34</v>
      </c>
      <c r="C29" s="17" t="s">
        <v>41</v>
      </c>
      <c r="D29" s="15">
        <v>4</v>
      </c>
      <c r="E29" s="16">
        <v>6404.8</v>
      </c>
      <c r="F29" s="16"/>
      <c r="G29" s="14"/>
      <c r="H29" s="14"/>
      <c r="I29" s="15">
        <v>96</v>
      </c>
      <c r="J29" s="8">
        <f>(0.1*N28*(I29-P28)/12) + 2.04</f>
        <v>3.9540625</v>
      </c>
      <c r="K29" s="8"/>
      <c r="M29" s="15" t="s">
        <v>9</v>
      </c>
      <c r="N29" s="14">
        <v>2.8125</v>
      </c>
      <c r="O29" s="14">
        <v>62.5</v>
      </c>
      <c r="P29" s="14">
        <v>20.5</v>
      </c>
    </row>
    <row r="30" spans="1:16" x14ac:dyDescent="0.3">
      <c r="A30" s="43"/>
      <c r="B30" s="5" t="s">
        <v>34</v>
      </c>
      <c r="C30" s="17" t="s">
        <v>42</v>
      </c>
      <c r="D30" s="15">
        <v>4</v>
      </c>
      <c r="E30" s="16">
        <v>7101.5</v>
      </c>
      <c r="F30" s="16"/>
      <c r="G30" s="14"/>
      <c r="H30" s="14"/>
      <c r="I30" s="15">
        <v>110</v>
      </c>
      <c r="J30" s="8">
        <f>(0.1*N28*(I30-P28)/12) + 2.04</f>
        <v>4.2716550925925922</v>
      </c>
      <c r="K30" s="8"/>
      <c r="M30" s="15" t="s">
        <v>16</v>
      </c>
      <c r="N30" s="14">
        <v>3.0625</v>
      </c>
      <c r="O30" s="14">
        <v>72.5</v>
      </c>
      <c r="P30" s="14">
        <v>12.5</v>
      </c>
    </row>
    <row r="32" spans="1:16" x14ac:dyDescent="0.3">
      <c r="A32" s="40" t="s">
        <v>43</v>
      </c>
      <c r="B32" s="41"/>
      <c r="C32" s="41"/>
      <c r="D32" s="41"/>
      <c r="E32" s="41"/>
      <c r="F32" s="41"/>
      <c r="G32" s="41"/>
      <c r="H32" s="41"/>
      <c r="I32" s="41"/>
      <c r="J32" s="41"/>
      <c r="K32" s="18"/>
    </row>
    <row r="33" spans="1:11" x14ac:dyDescent="0.3">
      <c r="A33" s="41"/>
      <c r="B33" s="41"/>
      <c r="C33" s="41"/>
      <c r="D33" s="41"/>
      <c r="E33" s="41"/>
      <c r="F33" s="41"/>
      <c r="G33" s="41"/>
      <c r="H33" s="41"/>
      <c r="I33" s="41"/>
      <c r="J33" s="41"/>
      <c r="K33" s="18"/>
    </row>
  </sheetData>
  <mergeCells count="5">
    <mergeCell ref="A32:J33"/>
    <mergeCell ref="A3:A7"/>
    <mergeCell ref="A9:A15"/>
    <mergeCell ref="A16:A22"/>
    <mergeCell ref="A23:A30"/>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Cost Summary</vt:lpstr>
      <vt:lpstr>Cost Analysis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Ramanathan Dharmarajan</dc:creator>
  <cp:lastModifiedBy>Ramanathan Dharmarajan</cp:lastModifiedBy>
  <dcterms:created xsi:type="dcterms:W3CDTF">2018-01-27T00:54:25Z</dcterms:created>
  <dcterms:modified xsi:type="dcterms:W3CDTF">2018-04-03T04:56:45Z</dcterms:modified>
</cp:coreProperties>
</file>